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SURA\Documentos SURA\cotizador-arrendamiento\cotizador energias renovables 2023\"/>
    </mc:Choice>
  </mc:AlternateContent>
  <bookViews>
    <workbookView xWindow="0" yWindow="0" windowWidth="28800" windowHeight="12300"/>
  </bookViews>
  <sheets>
    <sheet name="Proyecto generación solar" sheetId="4" r:id="rId1"/>
    <sheet name="Factores" sheetId="6" state="hidden" r:id="rId2"/>
    <sheet name="Proyecto eficiencia energética" sheetId="8" r:id="rId3"/>
    <sheet name="Venta energía" sheetId="5" state="hidden" r:id="rId4"/>
  </sheets>
  <definedNames>
    <definedName name="_xlnm._FilterDatabase" localSheetId="0" hidden="1">'Proyecto generación solar'!$B$24:$B$25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4" l="1"/>
  <c r="F19" i="4" s="1"/>
  <c r="E17" i="8" l="1"/>
  <c r="F17" i="8" s="1"/>
  <c r="G17" i="8" s="1"/>
  <c r="H17" i="8" s="1"/>
  <c r="E24" i="4"/>
  <c r="F24" i="4" s="1"/>
  <c r="I24" i="4" l="1"/>
  <c r="F25" i="4" s="1"/>
  <c r="F18" i="8"/>
  <c r="F20" i="8" s="1"/>
  <c r="G18" i="8"/>
  <c r="G20" i="8" s="1"/>
  <c r="H18" i="8"/>
  <c r="H20" i="8" s="1"/>
  <c r="E20" i="4"/>
  <c r="F20" i="4" s="1"/>
  <c r="E21" i="4"/>
  <c r="F21" i="4" s="1"/>
  <c r="F22" i="4" l="1"/>
  <c r="F27" i="4" s="1"/>
  <c r="F5" i="4"/>
  <c r="G5" i="4" s="1"/>
  <c r="G24" i="4" l="1"/>
  <c r="G25" i="4" s="1"/>
  <c r="G19" i="4"/>
  <c r="H19" i="4" s="1"/>
  <c r="G21" i="4"/>
  <c r="H21" i="4" s="1"/>
  <c r="G20" i="4"/>
  <c r="G13" i="5"/>
  <c r="G14" i="5" s="1"/>
  <c r="F13" i="5"/>
  <c r="F14" i="5" s="1"/>
  <c r="E13" i="5"/>
  <c r="E14" i="5" s="1"/>
  <c r="D13" i="5"/>
  <c r="D14" i="5" s="1"/>
  <c r="C13" i="5"/>
  <c r="C14" i="5" s="1"/>
  <c r="H14" i="5" s="1"/>
  <c r="H11" i="5"/>
  <c r="H20" i="4" l="1"/>
  <c r="H22" i="4" s="1"/>
  <c r="G22" i="4"/>
  <c r="G27" i="4" s="1"/>
  <c r="H24" i="4"/>
  <c r="H13" i="5"/>
  <c r="D7" i="5" s="1"/>
  <c r="H25" i="4" l="1"/>
  <c r="H27" i="4" s="1"/>
</calcChain>
</file>

<file path=xl/comments1.xml><?xml version="1.0" encoding="utf-8"?>
<comments xmlns="http://schemas.openxmlformats.org/spreadsheetml/2006/main">
  <authors>
    <author>David Alfredo Ochoa Lotero</author>
  </authors>
  <commentList>
    <comment ref="D4" authorId="0" shapeId="0">
      <text>
        <r>
          <rPr>
            <sz val="9"/>
            <color indexed="81"/>
            <rFont val="Tahoma"/>
            <family val="2"/>
          </rPr>
          <t>Costo del sistema incluyendo mano de obra para la instalación</t>
        </r>
      </text>
    </comment>
    <comment ref="B25" authorId="0" shapeId="0">
      <text>
        <r>
          <rPr>
            <sz val="9"/>
            <color indexed="81"/>
            <rFont val="Tahoma"/>
            <family val="2"/>
          </rPr>
          <t xml:space="preserve">Definir la característica con la cuál desea cotizar el seguro. Para más información revise la ficha técnica de la solución
</t>
        </r>
        <r>
          <rPr>
            <b/>
            <sz val="9"/>
            <color indexed="81"/>
            <rFont val="Tahoma"/>
            <family val="2"/>
          </rPr>
          <t xml:space="preserve">Con subrogación: </t>
        </r>
        <r>
          <rPr>
            <sz val="9"/>
            <color indexed="81"/>
            <rFont val="Tahoma"/>
            <family val="2"/>
          </rPr>
          <t xml:space="preserve">SURA podrá recobrar el monto de un posible siniestro ante el responsable del incumplimiento (contratista o experto que promete la generación asegurada)
</t>
        </r>
        <r>
          <rPr>
            <b/>
            <sz val="9"/>
            <color indexed="81"/>
            <rFont val="Tahoma"/>
            <family val="2"/>
          </rPr>
          <t xml:space="preserve">
Sin subrogación:</t>
        </r>
        <r>
          <rPr>
            <sz val="9"/>
            <color indexed="81"/>
            <rFont val="Tahoma"/>
            <family val="2"/>
          </rPr>
          <t xml:space="preserve"> SURA asume el riesgo y no existe recobro.</t>
        </r>
      </text>
    </comment>
  </commentList>
</comments>
</file>

<file path=xl/comments2.xml><?xml version="1.0" encoding="utf-8"?>
<comments xmlns="http://schemas.openxmlformats.org/spreadsheetml/2006/main">
  <authors>
    <author>David Alfredo Ochoa Lotero</author>
  </authors>
  <commentList>
    <comment ref="D4" authorId="0" shapeId="0">
      <text>
        <r>
          <rPr>
            <sz val="9"/>
            <color indexed="81"/>
            <rFont val="Tahoma"/>
            <family val="2"/>
          </rPr>
          <t>Costo del sistema incluyendo mano de obra para la instalación</t>
        </r>
      </text>
    </comment>
  </commentList>
</comments>
</file>

<file path=xl/comments3.xml><?xml version="1.0" encoding="utf-8"?>
<comments xmlns="http://schemas.openxmlformats.org/spreadsheetml/2006/main">
  <authors>
    <author>David Alfredo Ochoa Lotero</author>
  </authors>
  <commentList>
    <comment ref="B12" authorId="0" shapeId="0">
      <text>
        <r>
          <rPr>
            <sz val="9"/>
            <color indexed="81"/>
            <rFont val="Tahoma"/>
            <family val="2"/>
          </rPr>
          <t>Esta es la diferencia de la tarifa que se paga tradicionalmente y la nueva tarifa luego de la implementación del proyecto</t>
        </r>
      </text>
    </comment>
  </commentList>
</comments>
</file>

<file path=xl/sharedStrings.xml><?xml version="1.0" encoding="utf-8"?>
<sst xmlns="http://schemas.openxmlformats.org/spreadsheetml/2006/main" count="111" uniqueCount="77">
  <si>
    <t>Año 1</t>
  </si>
  <si>
    <t>Año 2</t>
  </si>
  <si>
    <t>Año 3</t>
  </si>
  <si>
    <t>Año 4</t>
  </si>
  <si>
    <t>Año 5</t>
  </si>
  <si>
    <t>Total</t>
  </si>
  <si>
    <t>Maximo 5 años</t>
  </si>
  <si>
    <t>Tipo de proyecto</t>
  </si>
  <si>
    <t>Vigencia de operación (periodo que se asegura la promesa)</t>
  </si>
  <si>
    <t>Valor asegurado anual (COP)</t>
  </si>
  <si>
    <t>Generación anual (kWh)*</t>
  </si>
  <si>
    <t>* Incluir la reducción en la generación anual, debido a la pérdida en la eficiencia de los paneles</t>
  </si>
  <si>
    <t>Nombre del contratista</t>
  </si>
  <si>
    <t>Nit del contratista</t>
  </si>
  <si>
    <t>Nombre del contratante</t>
  </si>
  <si>
    <t>Nit de contratante</t>
  </si>
  <si>
    <t>Nombre del asesor</t>
  </si>
  <si>
    <t>Codigo del asesor</t>
  </si>
  <si>
    <t>INFORMACIÓN REQUERIDA</t>
  </si>
  <si>
    <t>Valor de la generación del proyecto</t>
  </si>
  <si>
    <t>Ahorro anual (kWh)</t>
  </si>
  <si>
    <t xml:space="preserve">¿Adquirió o tomará la poliza de cumplimiento con Sura? </t>
  </si>
  <si>
    <t>Prima sin IVA (COP)</t>
  </si>
  <si>
    <t>Diferencial tarifa energía (COP/kWh)</t>
  </si>
  <si>
    <t>VENTA DE ENERGÍA</t>
  </si>
  <si>
    <t>Consumo anual (kWh)</t>
  </si>
  <si>
    <t>IVA</t>
  </si>
  <si>
    <t>Prima Total</t>
  </si>
  <si>
    <t>Iva</t>
  </si>
  <si>
    <t>Transporte</t>
  </si>
  <si>
    <t>Operación</t>
  </si>
  <si>
    <t>Prima</t>
  </si>
  <si>
    <t>RESULTADO COTIZACIÓN</t>
  </si>
  <si>
    <t>INFORMACIÓN DE ENTRADA</t>
  </si>
  <si>
    <t>Potencia instalada (kWp)</t>
  </si>
  <si>
    <t>Valor del proyecto (COP)</t>
  </si>
  <si>
    <t>Tarifa energía (COP/kWh) **</t>
  </si>
  <si>
    <t>¿Cotizar?</t>
  </si>
  <si>
    <t>Tasa eficiencia</t>
  </si>
  <si>
    <t>* El resultado de la cotización es un estimado según la información presentada. La cotización final está anclada al estudio del proyecto</t>
  </si>
  <si>
    <t>Tasa montaje</t>
  </si>
  <si>
    <t>Tasa operación</t>
  </si>
  <si>
    <t>Tasa transporte</t>
  </si>
  <si>
    <t>Cobertura</t>
  </si>
  <si>
    <t>Valor asegurado</t>
  </si>
  <si>
    <t>Montaje**</t>
  </si>
  <si>
    <t>TOTAL SEGUROS***</t>
  </si>
  <si>
    <t>** La tasa de montaje corresponde a la etapa inicial. Las prórrogas se cobran de manera adicional en caso de extender el periodo de montaje</t>
  </si>
  <si>
    <t>Montaje</t>
  </si>
  <si>
    <t>Rango potencia (kWp)</t>
  </si>
  <si>
    <t>Prima mínima ($)</t>
  </si>
  <si>
    <t>0 - 67</t>
  </si>
  <si>
    <t>&gt; 67</t>
  </si>
  <si>
    <t>0 - 10</t>
  </si>
  <si>
    <t>11 - 50</t>
  </si>
  <si>
    <t>51 - 85</t>
  </si>
  <si>
    <t>&gt; 85</t>
  </si>
  <si>
    <t>Eficiencia energética</t>
  </si>
  <si>
    <t>Cualquiera</t>
  </si>
  <si>
    <t>Daños materiales</t>
  </si>
  <si>
    <t>Seguro de eficiencia energética</t>
  </si>
  <si>
    <t>** Incluir el aumento estimado de la tarifa de energía</t>
  </si>
  <si>
    <t>Tarifa energía (COP/kWh) *</t>
  </si>
  <si>
    <t>* Incluir el aumento estimado de la tarifa de energía</t>
  </si>
  <si>
    <t>Seguro de energía solar*</t>
  </si>
  <si>
    <t>Seguro de generación de energía</t>
  </si>
  <si>
    <t>*** La etapa de operación corresponde a una vigencia anual, por lo que cada año se renueva si se quiere continuar con la cobertura</t>
  </si>
  <si>
    <t>Eficiencia sin subrogación</t>
  </si>
  <si>
    <t>Si</t>
  </si>
  <si>
    <t>TOTAL SEGUROS</t>
  </si>
  <si>
    <r>
      <rPr>
        <b/>
        <sz val="11"/>
        <color theme="1"/>
        <rFont val="Calibri"/>
        <family val="2"/>
        <scheme val="minor"/>
      </rPr>
      <t xml:space="preserve">Con subrogación: </t>
    </r>
    <r>
      <rPr>
        <sz val="11"/>
        <color theme="1"/>
        <rFont val="Calibri"/>
        <family val="2"/>
        <scheme val="minor"/>
      </rPr>
      <t>SURA podrá recobrar el monto de un posible siniestro ante el responsable del incumplimiento (contratista o experto que promete la generación asegurada)</t>
    </r>
  </si>
  <si>
    <r>
      <rPr>
        <b/>
        <sz val="11"/>
        <color theme="1"/>
        <rFont val="Calibri"/>
        <family val="2"/>
        <scheme val="minor"/>
      </rPr>
      <t xml:space="preserve">Sin subrogación: </t>
    </r>
    <r>
      <rPr>
        <sz val="11"/>
        <color theme="1"/>
        <rFont val="Calibri"/>
        <family val="2"/>
        <scheme val="minor"/>
      </rPr>
      <t>SURA asume el riesgo y no existe recobro.</t>
    </r>
  </si>
  <si>
    <t>_____ subrogación (recobro)</t>
  </si>
  <si>
    <t>Puedes consultar el clausulado de esta solución en el siguiente enlace</t>
  </si>
  <si>
    <t>Clausulado eficiencia energética y generación de energía</t>
  </si>
  <si>
    <t>Con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</si>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</sst>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$&quot;\ * #,##0_);_(&quot;$&quot;\ * \(#,##0\);_(&quot;$&quot;\ * &quot;-&quot;_);_(@_)"/>
    <numFmt numFmtId="165" formatCode="_(* #,##0_);_(* \(#,##0\);_(* &quot;-&quot;_);_(@_)"/>
    <numFmt numFmtId="166" formatCode="&quot;$&quot;\ #,##0"/>
    <numFmt numFmtId="167" formatCode="[$$-240A]\ #,##0;[Red][$$-240A]\ \-#,##0"/>
    <numFmt numFmtId="168" formatCode="0.000%"/>
    <numFmt numFmtId="169" formatCode="_-&quot;$&quot;\ * #,##0.0_-;\-&quot;$&quot;\ * #,##0.0_-;_-&quot;$&quot;\ * &quot;-&quot;?_-;_-@_-"/>
    <numFmt numFmtId="170" formatCode="_-[$$-240A]\ * #,##0_-;\-[$$-240A]\ * #,##0_-;_-[$$-240A]\ 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</font>
    <font>
      <b/>
      <u/>
      <sz val="11"/>
      <name val="Calibri"/>
      <family val="2"/>
    </font>
    <font>
      <b/>
      <sz val="11"/>
      <color theme="0" tint="-0.499984740745262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5" fillId="0" borderId="0" xfId="0" applyFont="1"/>
    <xf numFmtId="0" fontId="0" fillId="0" borderId="2" xfId="0" applyBorder="1"/>
    <xf numFmtId="3" fontId="0" fillId="0" borderId="0" xfId="0" applyNumberFormat="1"/>
    <xf numFmtId="0" fontId="3" fillId="0" borderId="1" xfId="0" applyFont="1" applyBorder="1"/>
    <xf numFmtId="0" fontId="0" fillId="3" borderId="1" xfId="0" applyFill="1" applyBorder="1"/>
    <xf numFmtId="3" fontId="2" fillId="0" borderId="1" xfId="0" applyNumberFormat="1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3" fontId="2" fillId="0" borderId="5" xfId="0" applyNumberFormat="1" applyFont="1" applyBorder="1"/>
    <xf numFmtId="0" fontId="0" fillId="3" borderId="1" xfId="0" applyFill="1" applyBorder="1" applyAlignment="1">
      <alignment horizontal="center"/>
    </xf>
    <xf numFmtId="164" fontId="0" fillId="3" borderId="1" xfId="2" applyFont="1" applyFill="1" applyBorder="1"/>
    <xf numFmtId="164" fontId="0" fillId="3" borderId="3" xfId="2" applyFont="1" applyFill="1" applyBorder="1"/>
    <xf numFmtId="164" fontId="0" fillId="0" borderId="1" xfId="2" applyFont="1" applyBorder="1"/>
    <xf numFmtId="3" fontId="0" fillId="3" borderId="1" xfId="1" applyNumberFormat="1" applyFont="1" applyFill="1" applyBorder="1" applyAlignment="1">
      <alignment horizontal="right"/>
    </xf>
    <xf numFmtId="164" fontId="2" fillId="0" borderId="1" xfId="2" applyFont="1" applyFill="1" applyBorder="1"/>
    <xf numFmtId="166" fontId="0" fillId="0" borderId="1" xfId="0" applyNumberFormat="1" applyBorder="1"/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/>
    </xf>
    <xf numFmtId="164" fontId="0" fillId="6" borderId="0" xfId="2" applyFont="1" applyFill="1" applyBorder="1"/>
    <xf numFmtId="3" fontId="0" fillId="6" borderId="0" xfId="1" applyNumberFormat="1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3" fontId="0" fillId="7" borderId="0" xfId="1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0" fillId="6" borderId="0" xfId="0" applyFill="1" applyAlignment="1">
      <alignment horizontal="center"/>
    </xf>
    <xf numFmtId="164" fontId="0" fillId="6" borderId="0" xfId="2" applyFont="1" applyFill="1" applyAlignment="1">
      <alignment horizontal="center" vertical="center"/>
    </xf>
    <xf numFmtId="3" fontId="0" fillId="6" borderId="0" xfId="2" applyNumberFormat="1" applyFont="1" applyFill="1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9" fillId="0" borderId="0" xfId="3" applyFont="1" applyAlignment="1">
      <alignment horizontal="left" vertical="top" wrapText="1" indent="1"/>
    </xf>
    <xf numFmtId="0" fontId="8" fillId="0" borderId="0" xfId="3" applyFont="1" applyAlignment="1">
      <alignment vertical="top" wrapText="1"/>
    </xf>
    <xf numFmtId="10" fontId="0" fillId="0" borderId="0" xfId="4" applyNumberFormat="1" applyFont="1" applyAlignment="1">
      <alignment horizontal="center"/>
    </xf>
    <xf numFmtId="0" fontId="0" fillId="8" borderId="0" xfId="0" applyFill="1" applyAlignment="1">
      <alignment horizontal="center"/>
    </xf>
    <xf numFmtId="168" fontId="0" fillId="0" borderId="0" xfId="4" applyNumberFormat="1" applyFont="1" applyAlignment="1">
      <alignment horizontal="center"/>
    </xf>
    <xf numFmtId="0" fontId="0" fillId="8" borderId="0" xfId="0" applyFill="1" applyAlignment="1">
      <alignment horizontal="center" wrapText="1"/>
    </xf>
    <xf numFmtId="164" fontId="0" fillId="0" borderId="0" xfId="2" applyFont="1"/>
    <xf numFmtId="169" fontId="0" fillId="0" borderId="0" xfId="0" applyNumberFormat="1"/>
    <xf numFmtId="167" fontId="10" fillId="0" borderId="6" xfId="3" applyNumberFormat="1" applyFont="1" applyBorder="1" applyAlignment="1" applyProtection="1">
      <alignment horizontal="center" vertical="center" wrapText="1"/>
      <protection hidden="1"/>
    </xf>
    <xf numFmtId="167" fontId="14" fillId="0" borderId="6" xfId="3" applyNumberFormat="1" applyFont="1" applyBorder="1" applyAlignment="1" applyProtection="1">
      <alignment horizontal="center" vertical="center" wrapText="1"/>
      <protection hidden="1"/>
    </xf>
    <xf numFmtId="167" fontId="11" fillId="5" borderId="6" xfId="3" applyNumberFormat="1" applyFont="1" applyFill="1" applyBorder="1" applyAlignment="1" applyProtection="1">
      <alignment horizontal="center" vertical="center" wrapText="1"/>
      <protection hidden="1"/>
    </xf>
    <xf numFmtId="1" fontId="12" fillId="4" borderId="6" xfId="3" applyNumberFormat="1" applyFont="1" applyFill="1" applyBorder="1" applyAlignment="1" applyProtection="1">
      <alignment vertical="center"/>
      <protection hidden="1"/>
    </xf>
    <xf numFmtId="167" fontId="10" fillId="0" borderId="0" xfId="3" applyNumberFormat="1" applyFont="1" applyAlignment="1" applyProtection="1">
      <alignment horizontal="center" vertical="center" wrapText="1"/>
      <protection hidden="1"/>
    </xf>
    <xf numFmtId="167" fontId="11" fillId="0" borderId="0" xfId="3" applyNumberFormat="1" applyFont="1" applyAlignment="1" applyProtection="1">
      <alignment horizontal="center" vertical="center" wrapText="1"/>
      <protection hidden="1"/>
    </xf>
    <xf numFmtId="0" fontId="16" fillId="0" borderId="0" xfId="0" applyFont="1" applyProtection="1">
      <protection hidden="1"/>
    </xf>
    <xf numFmtId="167" fontId="16" fillId="0" borderId="0" xfId="0" applyNumberFormat="1" applyFont="1" applyAlignment="1" applyProtection="1">
      <alignment horizontal="center"/>
      <protection hidden="1"/>
    </xf>
    <xf numFmtId="167" fontId="15" fillId="0" borderId="0" xfId="0" applyNumberFormat="1" applyFont="1" applyAlignment="1" applyProtection="1">
      <alignment horizontal="center"/>
      <protection hidden="1"/>
    </xf>
    <xf numFmtId="0" fontId="9" fillId="0" borderId="0" xfId="3" applyFont="1" applyAlignment="1">
      <alignment vertical="top" wrapText="1"/>
    </xf>
    <xf numFmtId="3" fontId="0" fillId="6" borderId="0" xfId="1" applyNumberFormat="1" applyFont="1" applyFill="1" applyBorder="1" applyAlignment="1" applyProtection="1">
      <alignment horizontal="center" vertical="center"/>
    </xf>
    <xf numFmtId="164" fontId="0" fillId="6" borderId="0" xfId="2" applyFont="1" applyFill="1" applyBorder="1" applyAlignment="1" applyProtection="1">
      <alignment horizontal="center" vertical="center"/>
    </xf>
    <xf numFmtId="164" fontId="0" fillId="6" borderId="0" xfId="2" applyFont="1" applyFill="1" applyBorder="1" applyProtection="1"/>
    <xf numFmtId="3" fontId="0" fillId="6" borderId="0" xfId="1" applyNumberFormat="1" applyFont="1" applyFill="1" applyBorder="1" applyAlignment="1" applyProtection="1">
      <alignment horizontal="center"/>
    </xf>
    <xf numFmtId="170" fontId="19" fillId="0" borderId="0" xfId="4" applyNumberFormat="1" applyFont="1" applyAlignment="1">
      <alignment horizontal="center"/>
    </xf>
    <xf numFmtId="170" fontId="21" fillId="0" borderId="0" xfId="4" applyNumberFormat="1" applyFont="1" applyAlignment="1">
      <alignment horizontal="center"/>
    </xf>
    <xf numFmtId="0" fontId="22" fillId="0" borderId="0" xfId="5" applyFont="1"/>
    <xf numFmtId="170" fontId="0" fillId="0" borderId="0" xfId="0" applyNumberFormat="1"/>
    <xf numFmtId="164" fontId="0" fillId="6" borderId="0" xfId="2" applyFont="1" applyFill="1" applyBorder="1" applyAlignment="1">
      <alignment horizontal="center" vertical="center"/>
    </xf>
    <xf numFmtId="164" fontId="0" fillId="0" borderId="0" xfId="0" applyNumberFormat="1"/>
    <xf numFmtId="0" fontId="3" fillId="0" borderId="0" xfId="0" applyFont="1" applyAlignment="1">
      <alignment horizontal="center" vertical="center"/>
    </xf>
    <xf numFmtId="0" fontId="8" fillId="0" borderId="6" xfId="3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17" fillId="9" borderId="0" xfId="0" applyFont="1" applyFill="1" applyAlignment="1">
      <alignment horizontal="center"/>
    </xf>
    <xf numFmtId="0" fontId="8" fillId="0" borderId="6" xfId="3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 vertical="top"/>
    </xf>
  </cellXfs>
  <cellStyles count="6">
    <cellStyle name="Hipervínculo" xfId="5" builtinId="8"/>
    <cellStyle name="Millares [0]" xfId="1" builtinId="6"/>
    <cellStyle name="Moneda [0]" xfId="2" builtinId="7"/>
    <cellStyle name="Normal" xfId="0" builtinId="0"/>
    <cellStyle name="Normal 2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0</xdr:row>
      <xdr:rowOff>0</xdr:rowOff>
    </xdr:from>
    <xdr:to>
      <xdr:col>9</xdr:col>
      <xdr:colOff>482600</xdr:colOff>
      <xdr:row>3</xdr:row>
      <xdr:rowOff>38100</xdr:rowOff>
    </xdr:to>
    <xdr:pic>
      <xdr:nvPicPr>
        <xdr:cNvPr id="2" name="Imagen 1" descr="SURA_color_pos_RGB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0"/>
          <a:ext cx="1571625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0</xdr:row>
      <xdr:rowOff>0</xdr:rowOff>
    </xdr:from>
    <xdr:to>
      <xdr:col>9</xdr:col>
      <xdr:colOff>482600</xdr:colOff>
      <xdr:row>3</xdr:row>
      <xdr:rowOff>38100</xdr:rowOff>
    </xdr:to>
    <xdr:pic>
      <xdr:nvPicPr>
        <xdr:cNvPr id="2" name="Imagen 1" descr="SURA_color_pos_RGB">
          <a:extLst>
            <a:ext uri="{FF2B5EF4-FFF2-40B4-BE49-F238E27FC236}">
              <a16:creationId xmlns:a16="http://schemas.microsoft.com/office/drawing/2014/main" id="{F47B7E2A-2CFC-4FA9-960C-A3D46F9CBB5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0"/>
          <a:ext cx="1571625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7</xdr:col>
      <xdr:colOff>485775</xdr:colOff>
      <xdr:row>3</xdr:row>
      <xdr:rowOff>85725</xdr:rowOff>
    </xdr:to>
    <xdr:pic>
      <xdr:nvPicPr>
        <xdr:cNvPr id="2" name="Imagen 1" descr="SURA_color_pos_RGB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0"/>
          <a:ext cx="1571625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egurossura.com.co/documentos/condicionados/empresas/cumplimiento/eficiencia-energetica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egurossura.com.co/documentos/condicionados/empresas/cumplimiento/eficiencia-energetica.pdf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37"/>
  <sheetViews>
    <sheetView showGridLines="0" tabSelected="1" zoomScaleNormal="100" workbookViewId="0">
      <selection activeCell="D37" sqref="D37"/>
    </sheetView>
  </sheetViews>
  <sheetFormatPr baseColWidth="10" defaultRowHeight="15" x14ac:dyDescent="0.25"/>
  <cols>
    <col min="1" max="1" width="1" customWidth="1"/>
    <col min="2" max="2" width="8.5703125" customWidth="1"/>
    <col min="3" max="3" width="1.5703125" customWidth="1"/>
    <col min="4" max="4" width="31.5703125" customWidth="1"/>
    <col min="5" max="5" width="18" customWidth="1"/>
    <col min="6" max="9" width="17.140625" customWidth="1"/>
    <col min="10" max="10" width="17" customWidth="1"/>
    <col min="11" max="11" width="11.5703125" bestFit="1" customWidth="1"/>
  </cols>
  <sheetData>
    <row r="2" spans="2:11" ht="18.75" x14ac:dyDescent="0.3">
      <c r="D2" s="2" t="s">
        <v>33</v>
      </c>
    </row>
    <row r="3" spans="2:11" ht="18.75" x14ac:dyDescent="0.3">
      <c r="D3" s="2"/>
    </row>
    <row r="4" spans="2:11" ht="22.5" customHeight="1" x14ac:dyDescent="0.25">
      <c r="D4" s="24" t="s">
        <v>35</v>
      </c>
      <c r="E4" s="26"/>
      <c r="F4" s="38"/>
    </row>
    <row r="5" spans="2:11" ht="22.5" customHeight="1" x14ac:dyDescent="0.25">
      <c r="D5" s="24" t="s">
        <v>34</v>
      </c>
      <c r="E5" s="27"/>
      <c r="F5" s="24" t="str">
        <f>IF(D5="Potencia del proyecto (kWp)","Costo estimado","")</f>
        <v/>
      </c>
      <c r="G5" s="28" t="str">
        <f>IF(F5="","",E5*D1048567)</f>
        <v/>
      </c>
      <c r="J5" s="37"/>
    </row>
    <row r="6" spans="2:11" x14ac:dyDescent="0.25">
      <c r="D6" s="22"/>
      <c r="E6" s="23"/>
    </row>
    <row r="7" spans="2:11" x14ac:dyDescent="0.25">
      <c r="D7" s="1"/>
      <c r="E7" s="19" t="s">
        <v>0</v>
      </c>
      <c r="F7" s="19" t="s">
        <v>1</v>
      </c>
      <c r="G7" s="19" t="s">
        <v>2</v>
      </c>
      <c r="H7" s="19" t="s">
        <v>3</v>
      </c>
      <c r="I7" s="19" t="s">
        <v>4</v>
      </c>
    </row>
    <row r="8" spans="2:11" x14ac:dyDescent="0.25">
      <c r="D8" s="1" t="s">
        <v>10</v>
      </c>
      <c r="E8" s="49"/>
      <c r="F8" s="49"/>
      <c r="G8" s="49"/>
      <c r="H8" s="49"/>
      <c r="I8" s="49"/>
      <c r="J8" s="37"/>
    </row>
    <row r="9" spans="2:11" x14ac:dyDescent="0.25">
      <c r="D9" s="1" t="s">
        <v>36</v>
      </c>
      <c r="E9" s="57"/>
      <c r="F9" s="50"/>
      <c r="G9" s="50"/>
      <c r="H9" s="50"/>
      <c r="I9" s="50"/>
    </row>
    <row r="10" spans="2:11" x14ac:dyDescent="0.25">
      <c r="D10" t="s">
        <v>11</v>
      </c>
      <c r="E10" s="4"/>
      <c r="F10" s="4"/>
      <c r="G10" s="4"/>
      <c r="H10" s="4"/>
      <c r="I10" s="4"/>
    </row>
    <row r="11" spans="2:11" x14ac:dyDescent="0.25">
      <c r="D11" t="s">
        <v>61</v>
      </c>
      <c r="E11" s="4"/>
      <c r="F11" s="4"/>
      <c r="G11" s="4"/>
      <c r="H11" s="4"/>
      <c r="I11" s="4"/>
    </row>
    <row r="12" spans="2:11" x14ac:dyDescent="0.25">
      <c r="E12" s="56"/>
      <c r="F12" s="56"/>
      <c r="G12" s="56"/>
      <c r="H12" s="56"/>
      <c r="I12" s="56"/>
    </row>
    <row r="13" spans="2:11" x14ac:dyDescent="0.25">
      <c r="E13" s="4"/>
      <c r="F13" s="4"/>
      <c r="G13" s="4"/>
      <c r="H13" s="4"/>
      <c r="I13" s="4"/>
    </row>
    <row r="14" spans="2:11" ht="18.75" x14ac:dyDescent="0.3">
      <c r="D14" s="2" t="s">
        <v>32</v>
      </c>
      <c r="E14" s="4"/>
      <c r="F14" s="4"/>
      <c r="G14" s="4"/>
      <c r="H14" s="4"/>
      <c r="I14" s="4"/>
      <c r="K14" s="4"/>
    </row>
    <row r="15" spans="2:11" x14ac:dyDescent="0.25">
      <c r="K15" s="58"/>
    </row>
    <row r="16" spans="2:11" ht="15" customHeight="1" x14ac:dyDescent="0.25">
      <c r="B16" s="59" t="s">
        <v>37</v>
      </c>
      <c r="C16" s="29"/>
      <c r="D16" s="61" t="s">
        <v>43</v>
      </c>
      <c r="E16" s="60" t="s">
        <v>44</v>
      </c>
      <c r="F16" s="60" t="s">
        <v>31</v>
      </c>
      <c r="G16" s="60" t="s">
        <v>26</v>
      </c>
      <c r="H16" s="60" t="s">
        <v>27</v>
      </c>
    </row>
    <row r="17" spans="2:9" x14ac:dyDescent="0.25">
      <c r="B17" s="59"/>
      <c r="C17" s="29"/>
      <c r="D17" s="61"/>
      <c r="E17" s="60"/>
      <c r="F17" s="60"/>
      <c r="G17" s="60" t="s">
        <v>28</v>
      </c>
      <c r="H17" s="60" t="s">
        <v>27</v>
      </c>
    </row>
    <row r="18" spans="2:9" x14ac:dyDescent="0.25">
      <c r="D18" s="32" t="s">
        <v>64</v>
      </c>
      <c r="E18" s="39"/>
      <c r="F18" s="39"/>
      <c r="G18" s="39"/>
      <c r="H18" s="39"/>
      <c r="I18" s="18"/>
    </row>
    <row r="19" spans="2:9" x14ac:dyDescent="0.25">
      <c r="B19" s="25" t="s">
        <v>76</v>
      </c>
      <c r="C19" s="30"/>
      <c r="D19" s="31" t="s">
        <v>29</v>
      </c>
      <c r="E19" s="39">
        <f>IF(B19="No",0,$E$4*0.46)</f>
        <v>0</v>
      </c>
      <c r="F19" s="40">
        <f>IF(E19=0,0,IF(E19*Factores!$B$2&lt;Factores!$B$10,Factores!$B$10,E19*Factores!$B$2))</f>
        <v>0</v>
      </c>
      <c r="G19" s="39">
        <f>F19*0.19</f>
        <v>0</v>
      </c>
      <c r="H19" s="39">
        <f>F19+G19</f>
        <v>0</v>
      </c>
      <c r="I19" s="33"/>
    </row>
    <row r="20" spans="2:9" x14ac:dyDescent="0.25">
      <c r="B20" s="25" t="s">
        <v>76</v>
      </c>
      <c r="C20" s="30"/>
      <c r="D20" s="31" t="s">
        <v>45</v>
      </c>
      <c r="E20" s="39">
        <f>IF(B20="No",0,$E$4)</f>
        <v>0</v>
      </c>
      <c r="F20" s="39">
        <f>IF(E20=0,0,IF(B24="SI",IF(E20=0,0,IF(E5&lt;67,IF(E20*Factores!B4&lt;Factores!B14,Factores!B14,E20*Factores!B4),IF(E20*Factores!B4&lt;Factores!B15,Factores!B15,E20*Factores!B4)))*0.9,IF(E5&lt;67,IF(E20*Factores!B4&lt;Factores!B14,Factores!B14,E20*Factores!B4),IF(E20*Factores!B4&lt;Factores!B15,Factores!B15,E20*Factores!B4))))</f>
        <v>0</v>
      </c>
      <c r="G20" s="39">
        <f t="shared" ref="G20" si="0">F20*0.19</f>
        <v>0</v>
      </c>
      <c r="H20" s="39">
        <f>F20+G20</f>
        <v>0</v>
      </c>
      <c r="I20" s="33"/>
    </row>
    <row r="21" spans="2:9" x14ac:dyDescent="0.25">
      <c r="B21" s="25" t="s">
        <v>76</v>
      </c>
      <c r="C21" s="30"/>
      <c r="D21" s="31" t="s">
        <v>59</v>
      </c>
      <c r="E21" s="39">
        <f>IF(B21="No",0,$E$4)</f>
        <v>0</v>
      </c>
      <c r="F21" s="39">
        <f>IF(E21=0,0,IF(E5&lt;10,IF(E21*Factores!H10&lt;Factores!B19,Factores!B19,E21*Factores!H10),IF(E5&lt;50,IF(E21*Factores!H10&lt;Factores!B20,Factores!B20,E21*Factores!H10),IF(E5&lt;85,IF(E21*Factores!H10&lt;Factores!B21,Factores!B21,E21*Factores!H10),IF(E21*Factores!H10&lt;Factores!B22,Factores!B22,E21*Factores!H10)))))</f>
        <v>0</v>
      </c>
      <c r="G21" s="39">
        <f>F21*0.19</f>
        <v>0</v>
      </c>
      <c r="H21" s="39">
        <f>F21+G21</f>
        <v>0</v>
      </c>
      <c r="I21" s="33"/>
    </row>
    <row r="22" spans="2:9" x14ac:dyDescent="0.25">
      <c r="B22" s="18"/>
      <c r="C22" s="30"/>
      <c r="D22" s="31"/>
      <c r="E22" s="39"/>
      <c r="F22" s="41">
        <f>SUM(F19:F21)</f>
        <v>0</v>
      </c>
      <c r="G22" s="41">
        <f>SUM(G19:G21)</f>
        <v>0</v>
      </c>
      <c r="H22" s="41">
        <f>SUM(H19:H21)</f>
        <v>0</v>
      </c>
      <c r="I22" s="33"/>
    </row>
    <row r="23" spans="2:9" x14ac:dyDescent="0.25">
      <c r="B23" s="18"/>
      <c r="C23" s="30"/>
      <c r="D23" s="32"/>
      <c r="E23" s="42"/>
      <c r="F23" s="39"/>
      <c r="G23" s="39"/>
      <c r="H23" s="39"/>
      <c r="I23" s="33"/>
    </row>
    <row r="24" spans="2:9" x14ac:dyDescent="0.25">
      <c r="B24" s="25" t="s">
        <v>68</v>
      </c>
      <c r="C24" s="30"/>
      <c r="D24" s="32" t="s">
        <v>65</v>
      </c>
      <c r="E24" s="39">
        <f>IF(B24="No",0,SUMPRODUCT(E8:I8,E9:I9))</f>
        <v>0</v>
      </c>
      <c r="F24" s="39">
        <f>IF(E24=0,0,IF(B25&lt;&gt;"Sin",IF(E24*Factores!B5&lt;Factores!B26,Factores!B26,E24*Factores!B5),IF(E24*Factores!B6&lt;Factores!B26,Factores!B26,E24*Factores!B6)))</f>
        <v>0</v>
      </c>
      <c r="G24" s="39">
        <f>F24*0.19</f>
        <v>0</v>
      </c>
      <c r="H24" s="39">
        <f>F24+G24</f>
        <v>0</v>
      </c>
      <c r="I24" s="53">
        <f>IF(AND(B25="Sin"),E24*Factores!B6,'Proyecto generación solar'!E24*Factores!B5)</f>
        <v>0</v>
      </c>
    </row>
    <row r="25" spans="2:9" x14ac:dyDescent="0.25">
      <c r="B25" s="25" t="s">
        <v>75</v>
      </c>
      <c r="D25" s="48" t="s">
        <v>72</v>
      </c>
      <c r="E25" s="39"/>
      <c r="F25" s="41">
        <f>F24</f>
        <v>0</v>
      </c>
      <c r="G25" s="41">
        <f t="shared" ref="G25:H25" si="1">G24</f>
        <v>0</v>
      </c>
      <c r="H25" s="41">
        <f t="shared" si="1"/>
        <v>0</v>
      </c>
      <c r="I25" s="33"/>
    </row>
    <row r="26" spans="2:9" ht="5.25" customHeight="1" x14ac:dyDescent="0.25">
      <c r="D26" s="32"/>
      <c r="E26" s="43"/>
      <c r="F26" s="44"/>
      <c r="G26" s="44"/>
      <c r="H26" s="44"/>
    </row>
    <row r="27" spans="2:9" ht="15.75" x14ac:dyDescent="0.25">
      <c r="E27" s="45" t="s">
        <v>46</v>
      </c>
      <c r="F27" s="46">
        <f>F25+F22</f>
        <v>0</v>
      </c>
      <c r="G27" s="46">
        <f>G25+G22</f>
        <v>0</v>
      </c>
      <c r="H27" s="47">
        <f>H25+H22</f>
        <v>0</v>
      </c>
    </row>
    <row r="29" spans="2:9" x14ac:dyDescent="0.25">
      <c r="D29" t="s">
        <v>39</v>
      </c>
    </row>
    <row r="30" spans="2:9" x14ac:dyDescent="0.25">
      <c r="D30" t="s">
        <v>47</v>
      </c>
    </row>
    <row r="31" spans="2:9" x14ac:dyDescent="0.25">
      <c r="D31" t="s">
        <v>66</v>
      </c>
    </row>
    <row r="33" spans="4:4" x14ac:dyDescent="0.25">
      <c r="D33" t="s">
        <v>70</v>
      </c>
    </row>
    <row r="34" spans="4:4" x14ac:dyDescent="0.25">
      <c r="D34" t="s">
        <v>71</v>
      </c>
    </row>
    <row r="36" spans="4:4" x14ac:dyDescent="0.25">
      <c r="D36" s="1" t="s">
        <v>73</v>
      </c>
    </row>
    <row r="37" spans="4:4" x14ac:dyDescent="0.25">
      <c r="D37" s="55" t="s">
        <v>74</v>
      </c>
    </row>
  </sheetData>
  <sheetProtection algorithmName="SHA-512" hashValue="UvrU4GVwHw6rjwqWCasGc2jMBG87wlTCMjiVsWlnxJVWHWsUIqHPJLqFjsWULASsflCy26tcgEL8YHPcUE45xQ==" saltValue="7vXV76+yjiJObtbfh/U4kA==" spinCount="100000" sheet="1" objects="1" scenarios="1"/>
  <protectedRanges>
    <protectedRange sqref="E4:E5 B19:B21 B24:B25 E8:I9" name="Editar"/>
  </protectedRanges>
  <mergeCells count="6">
    <mergeCell ref="B16:B17"/>
    <mergeCell ref="H16:H17"/>
    <mergeCell ref="E16:E17"/>
    <mergeCell ref="F16:F17"/>
    <mergeCell ref="G16:G17"/>
    <mergeCell ref="D16:D17"/>
  </mergeCells>
  <dataValidations count="4">
    <dataValidation type="list" allowBlank="1" showInputMessage="1" showErrorMessage="1" sqref="E30 B19:C21 B24:C24">
      <formula1>"Si,No"</formula1>
    </dataValidation>
    <dataValidation type="whole" operator="greaterThanOrEqual" allowBlank="1" showInputMessage="1" showErrorMessage="1" error="Para cotización estimada de la solución energía solar, únicamente se puede realizar para proyectos menos a 500 kwp. Para proyectos de mayor capacidad, cotizar directamente con su equipo comercial de SURA" sqref="E5">
      <formula1>0</formula1>
    </dataValidation>
    <dataValidation type="list" allowBlank="1" showInputMessage="1" showErrorMessage="1" sqref="B25">
      <formula1>"Con,Sin"</formula1>
    </dataValidation>
    <dataValidation type="whole" operator="lessThanOrEqual" allowBlank="1" showInputMessage="1" showErrorMessage="1" sqref="J8">
      <formula1>400000000</formula1>
    </dataValidation>
  </dataValidations>
  <hyperlinks>
    <hyperlink ref="D37" r:id="rId1"/>
  </hyperlinks>
  <pageMargins left="0.7" right="0.7" top="0.75" bottom="0.75" header="0.3" footer="0.3"/>
  <pageSetup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9"/>
  <sheetViews>
    <sheetView showGridLines="0" topLeftCell="A7" workbookViewId="0">
      <selection activeCell="B22" sqref="B22"/>
    </sheetView>
  </sheetViews>
  <sheetFormatPr baseColWidth="10" defaultRowHeight="15" x14ac:dyDescent="0.25"/>
  <cols>
    <col min="1" max="1" width="22.140625" style="18" bestFit="1" customWidth="1"/>
    <col min="2" max="2" width="15.140625" customWidth="1"/>
  </cols>
  <sheetData>
    <row r="2" spans="1:2" x14ac:dyDescent="0.25">
      <c r="A2" s="34" t="s">
        <v>42</v>
      </c>
      <c r="B2" s="35">
        <v>1.5E-3</v>
      </c>
    </row>
    <row r="3" spans="1:2" x14ac:dyDescent="0.25">
      <c r="A3" s="34" t="s">
        <v>41</v>
      </c>
      <c r="B3" s="35">
        <v>2.8500000000000001E-3</v>
      </c>
    </row>
    <row r="4" spans="1:2" x14ac:dyDescent="0.25">
      <c r="A4" s="34" t="s">
        <v>40</v>
      </c>
      <c r="B4" s="35">
        <v>2E-3</v>
      </c>
    </row>
    <row r="5" spans="1:2" x14ac:dyDescent="0.25">
      <c r="A5" s="34" t="s">
        <v>38</v>
      </c>
      <c r="B5" s="35">
        <v>8.0000000000000002E-3</v>
      </c>
    </row>
    <row r="6" spans="1:2" x14ac:dyDescent="0.25">
      <c r="A6" s="34" t="s">
        <v>67</v>
      </c>
      <c r="B6" s="35">
        <v>2.3E-2</v>
      </c>
    </row>
    <row r="8" spans="1:2" ht="18.75" x14ac:dyDescent="0.3">
      <c r="A8" s="62" t="s">
        <v>29</v>
      </c>
      <c r="B8" s="62"/>
    </row>
    <row r="9" spans="1:2" ht="30" customHeight="1" x14ac:dyDescent="0.25">
      <c r="A9" s="36" t="s">
        <v>49</v>
      </c>
      <c r="B9" s="36" t="s">
        <v>50</v>
      </c>
    </row>
    <row r="10" spans="1:2" x14ac:dyDescent="0.25">
      <c r="A10" s="18" t="s">
        <v>58</v>
      </c>
      <c r="B10" s="37">
        <v>200000</v>
      </c>
    </row>
    <row r="12" spans="1:2" ht="18.75" x14ac:dyDescent="0.3">
      <c r="A12" s="62" t="s">
        <v>48</v>
      </c>
      <c r="B12" s="62"/>
    </row>
    <row r="13" spans="1:2" ht="30" x14ac:dyDescent="0.25">
      <c r="A13" s="36" t="s">
        <v>49</v>
      </c>
      <c r="B13" s="36" t="s">
        <v>50</v>
      </c>
    </row>
    <row r="14" spans="1:2" x14ac:dyDescent="0.25">
      <c r="A14" s="18" t="s">
        <v>51</v>
      </c>
      <c r="B14" s="37">
        <v>510000</v>
      </c>
    </row>
    <row r="15" spans="1:2" x14ac:dyDescent="0.25">
      <c r="A15" s="18" t="s">
        <v>52</v>
      </c>
      <c r="B15" s="37">
        <v>690000</v>
      </c>
    </row>
    <row r="17" spans="1:2" ht="18.75" x14ac:dyDescent="0.3">
      <c r="A17" s="62" t="s">
        <v>30</v>
      </c>
      <c r="B17" s="62"/>
    </row>
    <row r="18" spans="1:2" ht="30" x14ac:dyDescent="0.25">
      <c r="A18" s="36" t="s">
        <v>49</v>
      </c>
      <c r="B18" s="36" t="s">
        <v>50</v>
      </c>
    </row>
    <row r="19" spans="1:2" x14ac:dyDescent="0.25">
      <c r="A19" s="18" t="s">
        <v>53</v>
      </c>
      <c r="B19" s="37">
        <v>290000</v>
      </c>
    </row>
    <row r="20" spans="1:2" x14ac:dyDescent="0.25">
      <c r="A20" s="18" t="s">
        <v>54</v>
      </c>
      <c r="B20" s="37">
        <v>530000</v>
      </c>
    </row>
    <row r="21" spans="1:2" x14ac:dyDescent="0.25">
      <c r="A21" s="18" t="s">
        <v>55</v>
      </c>
      <c r="B21" s="37">
        <v>880000</v>
      </c>
    </row>
    <row r="22" spans="1:2" x14ac:dyDescent="0.25">
      <c r="A22" s="18" t="s">
        <v>56</v>
      </c>
      <c r="B22" s="37">
        <v>1560000</v>
      </c>
    </row>
    <row r="24" spans="1:2" ht="18.75" x14ac:dyDescent="0.3">
      <c r="A24" s="62" t="s">
        <v>57</v>
      </c>
      <c r="B24" s="62"/>
    </row>
    <row r="25" spans="1:2" ht="30" x14ac:dyDescent="0.25">
      <c r="A25" s="36" t="s">
        <v>49</v>
      </c>
      <c r="B25" s="36" t="s">
        <v>50</v>
      </c>
    </row>
    <row r="26" spans="1:2" x14ac:dyDescent="0.25">
      <c r="A26" s="18" t="s">
        <v>58</v>
      </c>
      <c r="B26" s="37">
        <v>300000</v>
      </c>
    </row>
    <row r="27" spans="1:2" x14ac:dyDescent="0.25">
      <c r="B27" s="37"/>
    </row>
    <row r="28" spans="1:2" x14ac:dyDescent="0.25">
      <c r="B28" s="37"/>
    </row>
    <row r="29" spans="1:2" x14ac:dyDescent="0.25">
      <c r="B29" s="54"/>
    </row>
  </sheetData>
  <mergeCells count="4">
    <mergeCell ref="A8:B8"/>
    <mergeCell ref="A12:B12"/>
    <mergeCell ref="A17:B17"/>
    <mergeCell ref="A24:B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25"/>
  <sheetViews>
    <sheetView showGridLines="0" workbookViewId="0">
      <selection activeCell="E7" sqref="E7:E8"/>
    </sheetView>
  </sheetViews>
  <sheetFormatPr baseColWidth="10" defaultRowHeight="15" x14ac:dyDescent="0.25"/>
  <cols>
    <col min="1" max="1" width="1" customWidth="1"/>
    <col min="2" max="2" width="8.5703125" customWidth="1"/>
    <col min="3" max="3" width="1.5703125" customWidth="1"/>
    <col min="4" max="4" width="31.5703125" customWidth="1"/>
    <col min="5" max="5" width="18" customWidth="1"/>
    <col min="6" max="9" width="17.140625" customWidth="1"/>
    <col min="10" max="10" width="17" customWidth="1"/>
  </cols>
  <sheetData>
    <row r="2" spans="2:10" ht="18.75" x14ac:dyDescent="0.3">
      <c r="D2" s="2" t="s">
        <v>33</v>
      </c>
    </row>
    <row r="3" spans="2:10" ht="18.75" x14ac:dyDescent="0.3">
      <c r="D3" s="2"/>
    </row>
    <row r="4" spans="2:10" ht="22.5" customHeight="1" x14ac:dyDescent="0.25">
      <c r="D4" s="24" t="s">
        <v>35</v>
      </c>
      <c r="E4" s="26"/>
      <c r="F4" s="38"/>
    </row>
    <row r="5" spans="2:10" x14ac:dyDescent="0.25">
      <c r="D5" s="22"/>
      <c r="E5" s="23"/>
    </row>
    <row r="6" spans="2:10" x14ac:dyDescent="0.25">
      <c r="D6" s="1"/>
      <c r="E6" s="19" t="s">
        <v>0</v>
      </c>
      <c r="F6" s="19" t="s">
        <v>1</v>
      </c>
      <c r="G6" s="19" t="s">
        <v>2</v>
      </c>
      <c r="H6" s="19" t="s">
        <v>3</v>
      </c>
      <c r="I6" s="19" t="s">
        <v>4</v>
      </c>
    </row>
    <row r="7" spans="2:10" x14ac:dyDescent="0.25">
      <c r="D7" s="1" t="s">
        <v>20</v>
      </c>
      <c r="E7" s="21"/>
      <c r="F7" s="52"/>
      <c r="G7" s="52"/>
      <c r="H7" s="52"/>
      <c r="I7" s="52"/>
    </row>
    <row r="8" spans="2:10" x14ac:dyDescent="0.25">
      <c r="D8" s="1" t="s">
        <v>62</v>
      </c>
      <c r="E8" s="20"/>
      <c r="F8" s="20"/>
      <c r="G8" s="51"/>
      <c r="H8" s="51"/>
      <c r="I8" s="51"/>
    </row>
    <row r="9" spans="2:10" x14ac:dyDescent="0.25">
      <c r="D9" t="s">
        <v>63</v>
      </c>
      <c r="E9" s="4"/>
      <c r="F9" s="4"/>
      <c r="G9" s="4"/>
      <c r="H9" s="4"/>
      <c r="I9" s="4"/>
    </row>
    <row r="10" spans="2:10" x14ac:dyDescent="0.25">
      <c r="E10" s="4"/>
      <c r="F10" s="4"/>
      <c r="G10" s="4"/>
      <c r="H10" s="4"/>
      <c r="I10" s="4"/>
    </row>
    <row r="11" spans="2:10" x14ac:dyDescent="0.25">
      <c r="E11" s="4"/>
      <c r="F11" s="4"/>
      <c r="G11" s="4"/>
      <c r="H11" s="4"/>
      <c r="I11" s="4"/>
    </row>
    <row r="12" spans="2:10" ht="18.75" x14ac:dyDescent="0.3">
      <c r="D12" s="2" t="s">
        <v>32</v>
      </c>
      <c r="E12" s="4"/>
      <c r="F12" s="4"/>
      <c r="G12" s="4"/>
      <c r="H12" s="4"/>
      <c r="I12" s="4"/>
      <c r="J12" s="4"/>
    </row>
    <row r="14" spans="2:10" x14ac:dyDescent="0.25">
      <c r="D14" s="61" t="s">
        <v>43</v>
      </c>
      <c r="E14" s="63" t="s">
        <v>44</v>
      </c>
      <c r="F14" s="63" t="s">
        <v>31</v>
      </c>
      <c r="G14" s="63" t="s">
        <v>26</v>
      </c>
      <c r="H14" s="63" t="s">
        <v>27</v>
      </c>
    </row>
    <row r="15" spans="2:10" x14ac:dyDescent="0.25">
      <c r="D15" s="61"/>
      <c r="E15" s="63"/>
      <c r="F15" s="63"/>
      <c r="G15" s="63" t="s">
        <v>28</v>
      </c>
      <c r="H15" s="63" t="s">
        <v>27</v>
      </c>
    </row>
    <row r="16" spans="2:10" x14ac:dyDescent="0.25">
      <c r="B16" s="18"/>
      <c r="C16" s="30"/>
      <c r="D16" s="32"/>
      <c r="E16" s="42"/>
      <c r="F16" s="39"/>
      <c r="G16" s="39"/>
      <c r="H16" s="39"/>
      <c r="I16" s="33"/>
    </row>
    <row r="17" spans="2:9" x14ac:dyDescent="0.25">
      <c r="B17" s="25" t="s">
        <v>68</v>
      </c>
      <c r="C17" s="30"/>
      <c r="D17" s="32" t="s">
        <v>60</v>
      </c>
      <c r="E17" s="39">
        <f>IF(E7="",0,SUMPRODUCT(E7:I7,E8:I8))</f>
        <v>0</v>
      </c>
      <c r="F17" s="39">
        <f>IF(E17=0,0,IF(E17*Factores!B5&lt;Factores!B26,Factores!B26,E17*Factores!B5))</f>
        <v>0</v>
      </c>
      <c r="G17" s="39">
        <f>F17*0.19</f>
        <v>0</v>
      </c>
      <c r="H17" s="39">
        <f>F17+G17</f>
        <v>0</v>
      </c>
      <c r="I17" s="33"/>
    </row>
    <row r="18" spans="2:9" x14ac:dyDescent="0.25">
      <c r="D18" s="32"/>
      <c r="E18" s="39"/>
      <c r="F18" s="41">
        <f>F17</f>
        <v>0</v>
      </c>
      <c r="G18" s="41">
        <f t="shared" ref="G18:H18" si="0">G17</f>
        <v>0</v>
      </c>
      <c r="H18" s="41">
        <f t="shared" si="0"/>
        <v>0</v>
      </c>
      <c r="I18" s="33"/>
    </row>
    <row r="19" spans="2:9" ht="5.25" customHeight="1" x14ac:dyDescent="0.25">
      <c r="D19" s="32"/>
      <c r="E19" s="43"/>
      <c r="F19" s="44"/>
      <c r="G19" s="44"/>
      <c r="H19" s="44"/>
    </row>
    <row r="20" spans="2:9" ht="15.75" x14ac:dyDescent="0.25">
      <c r="E20" s="45" t="s">
        <v>69</v>
      </c>
      <c r="F20" s="46">
        <f>F18</f>
        <v>0</v>
      </c>
      <c r="G20" s="46">
        <f t="shared" ref="G20" si="1">G18</f>
        <v>0</v>
      </c>
      <c r="H20" s="47">
        <f>H18</f>
        <v>0</v>
      </c>
    </row>
    <row r="24" spans="2:9" x14ac:dyDescent="0.25">
      <c r="D24" s="1" t="s">
        <v>73</v>
      </c>
    </row>
    <row r="25" spans="2:9" x14ac:dyDescent="0.25">
      <c r="D25" s="55" t="s">
        <v>74</v>
      </c>
    </row>
  </sheetData>
  <sheetProtection algorithmName="SHA-512" hashValue="Sa5ecS47J3tWSTEwdWGNkFL0Ht2kHzurAUCniw3XUELZ8G6q914piax7qtesvoIoNtPMb3qNBbWa/icm0m/cCA==" saltValue="gGWULQ60/qv1gtW37e9avA==" spinCount="100000" sheet="1" objects="1" scenarios="1"/>
  <protectedRanges>
    <protectedRange sqref="B17" name="Rango2"/>
    <protectedRange sqref="E4 E7:I8" name="Rango1"/>
  </protectedRanges>
  <mergeCells count="5">
    <mergeCell ref="D14:D15"/>
    <mergeCell ref="E14:E15"/>
    <mergeCell ref="F14:F15"/>
    <mergeCell ref="G14:G15"/>
    <mergeCell ref="H14:H15"/>
  </mergeCells>
  <dataValidations count="1">
    <dataValidation type="list" allowBlank="1" showInputMessage="1" showErrorMessage="1" sqref="E23 B17:C17">
      <formula1>"Si,No"</formula1>
    </dataValidation>
  </dataValidations>
  <hyperlinks>
    <hyperlink ref="D25" r:id="rId1"/>
  </hyperlinks>
  <pageMargins left="0.7" right="0.7" top="0.75" bottom="0.75" header="0.3" footer="0.3"/>
  <pageSetup orientation="portrait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H25"/>
  <sheetViews>
    <sheetView showGridLines="0" topLeftCell="A6" workbookViewId="0">
      <selection activeCell="D15" sqref="D15"/>
    </sheetView>
  </sheetViews>
  <sheetFormatPr baseColWidth="10" defaultRowHeight="15" x14ac:dyDescent="0.25"/>
  <cols>
    <col min="2" max="2" width="36" customWidth="1"/>
    <col min="3" max="7" width="17.140625" customWidth="1"/>
    <col min="8" max="8" width="16.42578125" customWidth="1"/>
  </cols>
  <sheetData>
    <row r="2" spans="2:8" ht="18.75" x14ac:dyDescent="0.3">
      <c r="B2" s="2" t="s">
        <v>24</v>
      </c>
    </row>
    <row r="4" spans="2:8" x14ac:dyDescent="0.25">
      <c r="B4" s="64" t="s">
        <v>7</v>
      </c>
      <c r="C4" s="64"/>
      <c r="D4" s="11"/>
    </row>
    <row r="5" spans="2:8" x14ac:dyDescent="0.25">
      <c r="B5" s="65" t="s">
        <v>21</v>
      </c>
      <c r="C5" s="66"/>
      <c r="D5" s="11"/>
    </row>
    <row r="6" spans="2:8" ht="15.75" customHeight="1" x14ac:dyDescent="0.25">
      <c r="B6" s="64" t="s">
        <v>8</v>
      </c>
      <c r="C6" s="64"/>
      <c r="D6" s="11"/>
      <c r="E6" t="s">
        <v>6</v>
      </c>
    </row>
    <row r="7" spans="2:8" x14ac:dyDescent="0.25">
      <c r="B7" s="67" t="s">
        <v>19</v>
      </c>
      <c r="C7" s="67"/>
      <c r="D7" s="17">
        <f>H13</f>
        <v>0</v>
      </c>
    </row>
    <row r="10" spans="2:8" x14ac:dyDescent="0.25">
      <c r="B10" s="3"/>
      <c r="C10" s="8" t="s">
        <v>0</v>
      </c>
      <c r="D10" s="8" t="s">
        <v>1</v>
      </c>
      <c r="E10" s="8" t="s">
        <v>2</v>
      </c>
      <c r="F10" s="8" t="s">
        <v>3</v>
      </c>
      <c r="G10" s="8" t="s">
        <v>4</v>
      </c>
      <c r="H10" s="9" t="s">
        <v>5</v>
      </c>
    </row>
    <row r="11" spans="2:8" x14ac:dyDescent="0.25">
      <c r="B11" s="5" t="s">
        <v>25</v>
      </c>
      <c r="C11" s="15"/>
      <c r="D11" s="15"/>
      <c r="E11" s="15"/>
      <c r="F11" s="15"/>
      <c r="G11" s="15"/>
      <c r="H11" s="7">
        <f>SUM(C11:G11)</f>
        <v>0</v>
      </c>
    </row>
    <row r="12" spans="2:8" x14ac:dyDescent="0.25">
      <c r="B12" s="5" t="s">
        <v>23</v>
      </c>
      <c r="C12" s="12"/>
      <c r="D12" s="12"/>
      <c r="E12" s="12"/>
      <c r="F12" s="12"/>
      <c r="G12" s="13"/>
      <c r="H12" s="7"/>
    </row>
    <row r="13" spans="2:8" x14ac:dyDescent="0.25">
      <c r="B13" s="5" t="s">
        <v>9</v>
      </c>
      <c r="C13" s="14" t="str">
        <f>IF(OR(C11="",C12=""),"",C12*C11)</f>
        <v/>
      </c>
      <c r="D13" s="14" t="str">
        <f t="shared" ref="D13:G13" si="0">IF(OR(D11="",D12=""),"",D12*D11)</f>
        <v/>
      </c>
      <c r="E13" s="14" t="str">
        <f t="shared" si="0"/>
        <v/>
      </c>
      <c r="F13" s="14" t="str">
        <f t="shared" si="0"/>
        <v/>
      </c>
      <c r="G13" s="14" t="str">
        <f t="shared" si="0"/>
        <v/>
      </c>
      <c r="H13" s="16">
        <f>SUM(C13:G13)</f>
        <v>0</v>
      </c>
    </row>
    <row r="14" spans="2:8" x14ac:dyDescent="0.25">
      <c r="B14" s="5" t="s">
        <v>22</v>
      </c>
      <c r="C14" s="14" t="str">
        <f>IF(C13="","",IF($D$5="Si",C13*0.005,C13*0.008))</f>
        <v/>
      </c>
      <c r="D14" s="14" t="str">
        <f>IF(D13="","",IF($D$5="Si",D13*0.005,D13*0.008))</f>
        <v/>
      </c>
      <c r="E14" s="14" t="str">
        <f>IF(E13="","",IF($D$5="Si",E13*0.005,E13*0.008))</f>
        <v/>
      </c>
      <c r="F14" s="14" t="str">
        <f>IF(F13="","",IF($D$5="Si",F13*0.005,F13*0.008))</f>
        <v/>
      </c>
      <c r="G14" s="14" t="str">
        <f>IF(G13="","",IF($D$5="Si",G13*0.005,G13*0.008))</f>
        <v/>
      </c>
      <c r="H14" s="16" t="str">
        <f>IF(C14="","",IF(SUM(C14:G14)&lt;150000,150000,SUM(C14:G14)))</f>
        <v/>
      </c>
    </row>
    <row r="15" spans="2:8" x14ac:dyDescent="0.25">
      <c r="C15" s="4"/>
      <c r="D15" s="4"/>
      <c r="E15" s="4"/>
      <c r="F15" s="4"/>
      <c r="G15" s="4"/>
      <c r="H15" s="10"/>
    </row>
    <row r="17" spans="2:3" ht="18.75" x14ac:dyDescent="0.3">
      <c r="B17" s="2" t="s">
        <v>18</v>
      </c>
    </row>
    <row r="19" spans="2:3" x14ac:dyDescent="0.25">
      <c r="B19" s="5" t="s">
        <v>12</v>
      </c>
      <c r="C19" s="6"/>
    </row>
    <row r="20" spans="2:3" x14ac:dyDescent="0.25">
      <c r="B20" s="5" t="s">
        <v>13</v>
      </c>
      <c r="C20" s="6"/>
    </row>
    <row r="21" spans="2:3" x14ac:dyDescent="0.25">
      <c r="B21" s="5" t="s">
        <v>14</v>
      </c>
      <c r="C21" s="6"/>
    </row>
    <row r="22" spans="2:3" x14ac:dyDescent="0.25">
      <c r="B22" s="5" t="s">
        <v>15</v>
      </c>
      <c r="C22" s="6"/>
    </row>
    <row r="23" spans="2:3" x14ac:dyDescent="0.25">
      <c r="B23" s="5" t="s">
        <v>16</v>
      </c>
      <c r="C23" s="6"/>
    </row>
    <row r="24" spans="2:3" x14ac:dyDescent="0.25">
      <c r="B24" s="5" t="s">
        <v>17</v>
      </c>
      <c r="C24" s="6"/>
    </row>
    <row r="25" spans="2:3" x14ac:dyDescent="0.25">
      <c r="B25" s="1"/>
    </row>
  </sheetData>
  <mergeCells count="4">
    <mergeCell ref="B4:C4"/>
    <mergeCell ref="B5:C5"/>
    <mergeCell ref="B6:C6"/>
    <mergeCell ref="B7:C7"/>
  </mergeCells>
  <dataValidations count="2">
    <dataValidation type="list" allowBlank="1" showInputMessage="1" showErrorMessage="1" sqref="C25 D5">
      <formula1>"Si,No"</formula1>
    </dataValidation>
    <dataValidation type="list" allowBlank="1" showInputMessage="1" showErrorMessage="1" sqref="D6">
      <formula1>"1,2,3,4,5"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4F09205B198644A73B876378E97A11" ma:contentTypeVersion="1" ma:contentTypeDescription="Crear nuevo documento." ma:contentTypeScope="" ma:versionID="cf3c965e4b88c91703bdc2372cf887b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fa58ab6bdef439119b64b6b50b7cac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740D8C-95C7-4817-8F40-E1D076E985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BB5FA8-7FFD-4FE4-A001-DD144DD4630F}">
  <ds:schemaRefs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6d60ccad-830d-425f-8d19-940e714075ab"/>
    <ds:schemaRef ds:uri="http://purl.org/dc/dcmitype/"/>
    <ds:schemaRef ds:uri="http://schemas.microsoft.com/office/infopath/2007/PartnerControls"/>
    <ds:schemaRef ds:uri="0d2ae78f-1cc2-4ed7-aee3-67ee6c0d6d5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24B46A5-B14B-472A-A8D3-39AC1E2C65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Proyecto generación solar</vt:lpstr>
      <vt:lpstr>Factores</vt:lpstr>
      <vt:lpstr>Proyecto eficiencia energética</vt:lpstr>
      <vt:lpstr>Venta energía</vt:lpstr>
    </vt:vector>
  </TitlesOfParts>
  <Company>Suramericana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Patricia Correa Lafaurie</dc:creator>
  <cp:lastModifiedBy>Camilo</cp:lastModifiedBy>
  <dcterms:created xsi:type="dcterms:W3CDTF">2018-12-04T13:18:15Z</dcterms:created>
  <dcterms:modified xsi:type="dcterms:W3CDTF">2023-02-07T15:58:17Z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0x010100054F09205B198644A73B876378E97A11</vt:lpwstr>
  </property>
  <property fmtid="{D5CDD505-2E9C-101B-9397-08002B2CF9AE}" pid="5" name="MediaServiceImageTags">
    <vt:lpwstr/>
  </property>
</Properties>
</file>